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9987B692-4146-4669-A6B4-204543C7A995}" xr6:coauthVersionLast="43" xr6:coauthVersionMax="43" xr10:uidLastSave="{00000000-0000-0000-0000-000000000000}"/>
  <bookViews>
    <workbookView xWindow="2175" yWindow="495" windowWidth="19365" windowHeight="10395" xr2:uid="{00000000-000D-0000-FFFF-FFFF00000000}"/>
  </bookViews>
  <sheets>
    <sheet name="Stationary Caterpillar" sheetId="4" r:id="rId1"/>
  </sheets>
  <definedNames>
    <definedName name="_xlnm.Print_Area" localSheetId="0">'Stationary Caterpillar'!$A$1:$I$37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D31" i="4" l="1"/>
  <c r="H31" i="4" s="1"/>
  <c r="D19" i="4" l="1"/>
  <c r="B18" i="4"/>
  <c r="B17" i="4"/>
  <c r="B19" i="4" s="1"/>
  <c r="D12" i="4"/>
  <c r="I30" i="4" l="1"/>
  <c r="I29" i="4"/>
  <c r="I20" i="4"/>
  <c r="I16" i="4"/>
  <c r="F12" i="4"/>
  <c r="I31" i="4"/>
  <c r="H19" i="4"/>
  <c r="I5" i="4"/>
  <c r="D13" i="4"/>
  <c r="B22" i="4" l="1"/>
  <c r="B21" i="4"/>
  <c r="B26" i="4"/>
  <c r="B23" i="4"/>
  <c r="I23" i="4" s="1"/>
  <c r="I22" i="4"/>
  <c r="G31" i="4"/>
  <c r="I18" i="4" l="1"/>
  <c r="I19" i="4"/>
  <c r="I17" i="4"/>
  <c r="B27" i="4"/>
  <c r="I27" i="4" s="1"/>
  <c r="I26" i="4"/>
  <c r="B24" i="4"/>
  <c r="I24" i="4" s="1"/>
  <c r="I21" i="4"/>
  <c r="B28" i="4"/>
  <c r="I28" i="4" s="1"/>
  <c r="B25" i="4" l="1"/>
  <c r="I25" i="4" s="1"/>
  <c r="I32" i="4"/>
  <c r="I7" i="4" s="1"/>
</calcChain>
</file>

<file path=xl/sharedStrings.xml><?xml version="1.0" encoding="utf-8"?>
<sst xmlns="http://schemas.openxmlformats.org/spreadsheetml/2006/main" count="90" uniqueCount="49">
  <si>
    <t>Width</t>
  </si>
  <si>
    <t>Qty</t>
  </si>
  <si>
    <t>Description</t>
  </si>
  <si>
    <t>Price</t>
  </si>
  <si>
    <t>Ext</t>
  </si>
  <si>
    <t>1/4" nylock lock nut</t>
  </si>
  <si>
    <t>Total Cost</t>
  </si>
  <si>
    <t># Bows</t>
  </si>
  <si>
    <t># Segments</t>
  </si>
  <si>
    <t>Unit</t>
  </si>
  <si>
    <t>each</t>
  </si>
  <si>
    <t>feet</t>
  </si>
  <si>
    <t>Part#</t>
  </si>
  <si>
    <t>T-post anchor for ends</t>
  </si>
  <si>
    <t>Johnny's Selected Seeds</t>
  </si>
  <si>
    <t>Post pounder (for T-post)</t>
  </si>
  <si>
    <t>Cross Connector for 1.315" x 1.315" Pipe, pkg of 2</t>
  </si>
  <si>
    <t>Quick Hoops High Tunnel Bender</t>
  </si>
  <si>
    <r>
      <t xml:space="preserve">***Fill in the items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below and the calculator will do the rest.***</t>
    </r>
  </si>
  <si>
    <t>*</t>
  </si>
  <si>
    <t>Square Feet</t>
  </si>
  <si>
    <t>Cost / Sq. Ft.</t>
  </si>
  <si>
    <t>www.boltdepot.com</t>
  </si>
  <si>
    <t>* Estimations. Prices will vary and do not include shipping costs or tax.</t>
  </si>
  <si>
    <t>www.parachute-cord.com</t>
  </si>
  <si>
    <t>1000 ft. spool of white parachute cord for lacing</t>
  </si>
  <si>
    <t>Length</t>
  </si>
  <si>
    <t>Spacing</t>
  </si>
  <si>
    <r>
      <t xml:space="preserve">Enter </t>
    </r>
    <r>
      <rPr>
        <b/>
        <sz val="12"/>
        <color rgb="FFFF0000"/>
        <rFont val="Calibri"/>
        <family val="2"/>
        <scheme val="minor"/>
      </rPr>
      <t xml:space="preserve">spacing </t>
    </r>
    <r>
      <rPr>
        <b/>
        <sz val="12"/>
        <rFont val="Calibri"/>
        <family val="2"/>
        <scheme val="minor"/>
      </rPr>
      <t>here.</t>
    </r>
    <r>
      <rPr>
        <sz val="12"/>
        <rFont val="Calibri"/>
        <family val="2"/>
        <scheme val="minor"/>
      </rPr>
      <t xml:space="preserve">  </t>
    </r>
  </si>
  <si>
    <t>Grnd Posts</t>
  </si>
  <si>
    <r>
      <t xml:space="preserve">Enter </t>
    </r>
    <r>
      <rPr>
        <b/>
        <sz val="12"/>
        <color rgb="FFFF0000"/>
        <rFont val="Calibri"/>
        <family val="2"/>
        <scheme val="minor"/>
      </rPr>
      <t xml:space="preserve">length </t>
    </r>
    <r>
      <rPr>
        <b/>
        <sz val="12"/>
        <rFont val="Calibri"/>
        <family val="2"/>
        <scheme val="minor"/>
      </rPr>
      <t>here.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scheme val="minor"/>
      </rPr>
      <t>Must be divisible by spacing</t>
    </r>
    <r>
      <rPr>
        <sz val="12"/>
        <rFont val="Calibri"/>
        <family val="2"/>
        <scheme val="minor"/>
      </rPr>
      <t xml:space="preserve">. </t>
    </r>
  </si>
  <si>
    <t>Home Depot</t>
  </si>
  <si>
    <t>We have no affiliation with these companies, other than purchasing these supplies from them and finding their prices competitive.</t>
  </si>
  <si>
    <t>Vendor</t>
  </si>
  <si>
    <t xml:space="preserve">MS62000 </t>
  </si>
  <si>
    <t>5/16"-18 x 5" J-bolt for lacing connection**</t>
  </si>
  <si>
    <t>5/16"-18 hex nut</t>
  </si>
  <si>
    <t>5/16" lock washers</t>
  </si>
  <si>
    <t>1/4"-20 x 2" hex head bolt for bows</t>
  </si>
  <si>
    <t xml:space="preserve">Vendors and part#'s for pipe and other accessories are provided for your convenience only. </t>
  </si>
  <si>
    <t>#10 x 3/4" self-tapping screws, box of 100</t>
  </si>
  <si>
    <r>
      <t xml:space="preserve">Enter </t>
    </r>
    <r>
      <rPr>
        <b/>
        <sz val="12"/>
        <color rgb="FFFF0000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 xml:space="preserve"> here.</t>
    </r>
    <r>
      <rPr>
        <sz val="12"/>
        <rFont val="Calibri"/>
        <family val="2"/>
        <scheme val="minor"/>
      </rPr>
      <t xml:space="preserve"> 3 ft ground posts = 7 ft high tunnel; 4 ft ground posts = 8.5 ft high tunnel. </t>
    </r>
  </si>
  <si>
    <t>10 ft length of 1-3/8" top rail for bows</t>
  </si>
  <si>
    <t>10 ft length of 1-3/8" top rail for ridge pole</t>
  </si>
  <si>
    <t>Ground Post Driver</t>
  </si>
  <si>
    <t>Dimensions, Specs</t>
  </si>
  <si>
    <t>JOHNNY'S SELECTED SEEDS IS A PRIVATELY HELD, EMPLOYEE-OWNED COMPANY.</t>
  </si>
  <si>
    <t>© JOHNNY SELECTED SEEDS.   ALL RIGHTS RESERVED.   |  955 BENTON AVENUE   WINSLOW   MAINE   04901</t>
  </si>
  <si>
    <t>12ft.-Wide Caterpillar Tunnel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</si>
</sst>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color rgb="FF3756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 indent="1"/>
    </xf>
    <xf numFmtId="165" fontId="5" fillId="0" borderId="1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indent="34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indent="3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0" fontId="1" fillId="3" borderId="1" xfId="0" applyFont="1" applyFill="1" applyBorder="1" applyAlignment="1">
      <alignment horizontal="left" vertical="center" wrapText="1" indent="1"/>
    </xf>
    <xf numFmtId="44" fontId="1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164" fontId="2" fillId="0" borderId="0" xfId="2" applyNumberFormat="1" applyFont="1" applyBorder="1" applyAlignment="1">
      <alignment horizontal="right" vertical="center" indent="2"/>
    </xf>
    <xf numFmtId="49" fontId="1" fillId="3" borderId="1" xfId="0" applyNumberFormat="1" applyFont="1" applyFill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0" fontId="11" fillId="0" borderId="1" xfId="1" applyFont="1" applyBorder="1" applyAlignment="1" applyProtection="1">
      <alignment horizontal="left" vertical="center" indent="1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0</xdr:row>
      <xdr:rowOff>266700</xdr:rowOff>
    </xdr:from>
    <xdr:to>
      <xdr:col>6</xdr:col>
      <xdr:colOff>1524000</xdr:colOff>
      <xdr:row>0</xdr:row>
      <xdr:rowOff>952500</xdr:rowOff>
    </xdr:to>
    <xdr:pic>
      <xdr:nvPicPr>
        <xdr:cNvPr id="5" name="Picture 3" descr="JSSlogoURL_2-color.t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266700"/>
          <a:ext cx="2114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8</xdr:row>
      <xdr:rowOff>104775</xdr:rowOff>
    </xdr:from>
    <xdr:to>
      <xdr:col>5</xdr:col>
      <xdr:colOff>381000</xdr:colOff>
      <xdr:row>8</xdr:row>
      <xdr:rowOff>106363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>
          <a:off x="1447800" y="2552700"/>
          <a:ext cx="323850" cy="1588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6</xdr:row>
      <xdr:rowOff>104775</xdr:rowOff>
    </xdr:from>
    <xdr:to>
      <xdr:col>5</xdr:col>
      <xdr:colOff>381000</xdr:colOff>
      <xdr:row>6</xdr:row>
      <xdr:rowOff>106363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0800000">
          <a:off x="1447800" y="2152650"/>
          <a:ext cx="323850" cy="1588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7</xdr:row>
      <xdr:rowOff>104775</xdr:rowOff>
    </xdr:from>
    <xdr:to>
      <xdr:col>5</xdr:col>
      <xdr:colOff>381000</xdr:colOff>
      <xdr:row>7</xdr:row>
      <xdr:rowOff>106363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10800000">
          <a:off x="1447800" y="2352675"/>
          <a:ext cx="323850" cy="1588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hnnyseeds.com/" TargetMode="External"/><Relationship Id="rId13" Type="http://schemas.openxmlformats.org/officeDocument/2006/relationships/hyperlink" Target="http://www.homedepot.com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boltdepot.com/" TargetMode="External"/><Relationship Id="rId7" Type="http://schemas.openxmlformats.org/officeDocument/2006/relationships/hyperlink" Target="http://www.parachute-cord.com/" TargetMode="External"/><Relationship Id="rId12" Type="http://schemas.openxmlformats.org/officeDocument/2006/relationships/hyperlink" Target="http://www.homedepot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oltdepot.com/" TargetMode="External"/><Relationship Id="rId16" Type="http://schemas.openxmlformats.org/officeDocument/2006/relationships/hyperlink" Target="http://www.homedepot.com/" TargetMode="External"/><Relationship Id="rId1" Type="http://schemas.openxmlformats.org/officeDocument/2006/relationships/hyperlink" Target="http://www.boltdepot.com/" TargetMode="External"/><Relationship Id="rId6" Type="http://schemas.openxmlformats.org/officeDocument/2006/relationships/hyperlink" Target="http://www.boltdepot.com/" TargetMode="External"/><Relationship Id="rId11" Type="http://schemas.openxmlformats.org/officeDocument/2006/relationships/hyperlink" Target="http://www.johnnyseeds.com/" TargetMode="External"/><Relationship Id="rId5" Type="http://schemas.openxmlformats.org/officeDocument/2006/relationships/hyperlink" Target="http://www.boltdepot.com/" TargetMode="External"/><Relationship Id="rId15" Type="http://schemas.openxmlformats.org/officeDocument/2006/relationships/hyperlink" Target="http://www.homedepot.com/" TargetMode="External"/><Relationship Id="rId10" Type="http://schemas.openxmlformats.org/officeDocument/2006/relationships/hyperlink" Target="http://www.johnnyseeds.com/" TargetMode="External"/><Relationship Id="rId4" Type="http://schemas.openxmlformats.org/officeDocument/2006/relationships/hyperlink" Target="http://www.boltdepot.com/" TargetMode="External"/><Relationship Id="rId9" Type="http://schemas.openxmlformats.org/officeDocument/2006/relationships/hyperlink" Target="http://www.johnnyseeds.com/" TargetMode="External"/><Relationship Id="rId14" Type="http://schemas.openxmlformats.org/officeDocument/2006/relationships/hyperlink" Target="http://www.homede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showGridLines="0" tabSelected="1" topLeftCell="A26" zoomScaleNormal="100" workbookViewId="0">
      <selection activeCell="F40" sqref="F40"/>
    </sheetView>
  </sheetViews>
  <sheetFormatPr defaultRowHeight="15" x14ac:dyDescent="0.25"/>
  <cols>
    <col min="1" max="1" width="9.140625" style="5"/>
    <col min="2" max="3" width="7.42578125" style="7" customWidth="1"/>
    <col min="4" max="4" width="5.5703125" style="7" customWidth="1"/>
    <col min="5" max="5" width="4.85546875" style="5" customWidth="1"/>
    <col min="6" max="6" width="31.42578125" style="5" customWidth="1"/>
    <col min="7" max="7" width="48" style="5" customWidth="1"/>
    <col min="8" max="8" width="9.5703125" style="10" customWidth="1"/>
    <col min="9" max="9" width="12.5703125" style="10" customWidth="1"/>
    <col min="10" max="10" width="2.7109375" style="5" customWidth="1"/>
    <col min="11" max="11" width="9.5703125" style="5" customWidth="1"/>
    <col min="12" max="12" width="8.5703125" style="6" customWidth="1"/>
    <col min="13" max="16384" width="9.140625" style="5"/>
  </cols>
  <sheetData>
    <row r="1" spans="1:12" ht="80.25" customHeight="1" x14ac:dyDescent="0.25"/>
    <row r="2" spans="1:12" s="1" customFormat="1" ht="28.5" x14ac:dyDescent="0.25">
      <c r="B2" s="55" t="s">
        <v>48</v>
      </c>
      <c r="C2" s="55"/>
      <c r="D2" s="55"/>
      <c r="E2" s="55"/>
      <c r="F2" s="55"/>
      <c r="G2" s="55"/>
      <c r="H2" s="55"/>
      <c r="I2" s="55"/>
      <c r="K2" s="13"/>
      <c r="L2" s="14"/>
    </row>
    <row r="3" spans="1:12" s="1" customFormat="1" x14ac:dyDescent="0.25">
      <c r="B3" s="56" t="s">
        <v>18</v>
      </c>
      <c r="C3" s="56"/>
      <c r="D3" s="56"/>
      <c r="E3" s="56"/>
      <c r="F3" s="56"/>
      <c r="G3" s="56"/>
      <c r="H3" s="56"/>
      <c r="I3" s="56"/>
      <c r="K3" s="13"/>
      <c r="L3" s="14"/>
    </row>
    <row r="4" spans="1:12" s="1" customFormat="1" x14ac:dyDescent="0.25">
      <c r="B4" s="15"/>
      <c r="C4" s="15"/>
      <c r="D4" s="15"/>
      <c r="E4" s="15"/>
      <c r="F4" s="15"/>
      <c r="G4" s="15"/>
      <c r="H4" s="15"/>
      <c r="I4" s="15"/>
      <c r="K4" s="13"/>
      <c r="L4" s="14"/>
    </row>
    <row r="5" spans="1:12" s="19" customFormat="1" ht="18" customHeight="1" x14ac:dyDescent="0.25">
      <c r="A5" s="47"/>
      <c r="B5" s="57" t="s">
        <v>45</v>
      </c>
      <c r="C5" s="57"/>
      <c r="D5" s="57"/>
      <c r="E5" s="57"/>
      <c r="F5" s="31"/>
      <c r="H5" s="21" t="s">
        <v>20</v>
      </c>
      <c r="I5" s="27">
        <f>D11*D7</f>
        <v>1200</v>
      </c>
      <c r="K5" s="21"/>
      <c r="L5" s="20"/>
    </row>
    <row r="6" spans="1:12" s="47" customFormat="1" ht="4.5" customHeight="1" x14ac:dyDescent="0.25">
      <c r="B6" s="50"/>
      <c r="C6" s="50"/>
      <c r="D6" s="46"/>
      <c r="E6" s="50"/>
      <c r="H6" s="21"/>
      <c r="I6" s="27"/>
      <c r="K6" s="21"/>
      <c r="L6" s="20"/>
    </row>
    <row r="7" spans="1:12" s="19" customFormat="1" ht="19.5" customHeight="1" x14ac:dyDescent="0.25">
      <c r="A7" s="47"/>
      <c r="B7" s="58" t="s">
        <v>26</v>
      </c>
      <c r="C7" s="58"/>
      <c r="D7" s="48">
        <v>100</v>
      </c>
      <c r="E7" s="30" t="s">
        <v>11</v>
      </c>
      <c r="F7" s="41" t="s">
        <v>30</v>
      </c>
      <c r="G7" s="22"/>
      <c r="H7" s="21" t="s">
        <v>21</v>
      </c>
      <c r="I7" s="42">
        <f>I32/I5</f>
        <v>1.5517916666666667</v>
      </c>
      <c r="K7" s="21"/>
      <c r="L7" s="20"/>
    </row>
    <row r="8" spans="1:12" s="19" customFormat="1" ht="19.5" customHeight="1" x14ac:dyDescent="0.25">
      <c r="A8" s="47"/>
      <c r="B8" s="59" t="s">
        <v>27</v>
      </c>
      <c r="C8" s="59"/>
      <c r="D8" s="49">
        <v>4</v>
      </c>
      <c r="E8" s="23" t="s">
        <v>11</v>
      </c>
      <c r="F8" s="41" t="s">
        <v>28</v>
      </c>
      <c r="G8" s="22"/>
      <c r="K8" s="21"/>
      <c r="L8" s="20"/>
    </row>
    <row r="9" spans="1:12" s="19" customFormat="1" ht="19.5" customHeight="1" x14ac:dyDescent="0.25">
      <c r="A9" s="47"/>
      <c r="B9" s="59" t="s">
        <v>29</v>
      </c>
      <c r="C9" s="59"/>
      <c r="D9" s="49">
        <v>4</v>
      </c>
      <c r="E9" s="23" t="s">
        <v>11</v>
      </c>
      <c r="F9" s="41" t="s">
        <v>41</v>
      </c>
      <c r="G9" s="22"/>
      <c r="I9" s="25"/>
      <c r="K9" s="21"/>
      <c r="L9" s="20"/>
    </row>
    <row r="10" spans="1:12" s="47" customFormat="1" ht="6.75" customHeight="1" x14ac:dyDescent="0.25">
      <c r="D10" s="26"/>
      <c r="E10" s="23"/>
      <c r="F10" s="41"/>
      <c r="G10" s="22"/>
      <c r="I10" s="25"/>
      <c r="K10" s="21"/>
      <c r="L10" s="20"/>
    </row>
    <row r="11" spans="1:12" s="19" customFormat="1" ht="18" customHeight="1" x14ac:dyDescent="0.25">
      <c r="A11" s="47"/>
      <c r="B11" s="58" t="s">
        <v>0</v>
      </c>
      <c r="C11" s="58"/>
      <c r="D11" s="24">
        <v>12</v>
      </c>
      <c r="E11" s="30" t="s">
        <v>11</v>
      </c>
      <c r="F11" s="60"/>
      <c r="G11" s="60"/>
      <c r="H11" s="60"/>
      <c r="I11" s="60"/>
      <c r="K11" s="21"/>
      <c r="L11" s="20"/>
    </row>
    <row r="12" spans="1:12" s="19" customFormat="1" ht="18" customHeight="1" x14ac:dyDescent="0.25">
      <c r="A12" s="47"/>
      <c r="B12" s="54" t="s">
        <v>8</v>
      </c>
      <c r="C12" s="54"/>
      <c r="D12" s="53">
        <f>D7/D8</f>
        <v>25</v>
      </c>
      <c r="E12" s="53"/>
      <c r="F12" s="60" t="str">
        <f>IF(D9=3,"",IF(D9=4,"", IF(D9="","","***Please enter only 3 or 4 for Ground Post Height.***")))</f>
        <v/>
      </c>
      <c r="G12" s="60"/>
      <c r="H12" s="60"/>
      <c r="I12" s="60"/>
      <c r="K12" s="21"/>
      <c r="L12" s="20"/>
    </row>
    <row r="13" spans="1:12" s="1" customFormat="1" ht="18" customHeight="1" x14ac:dyDescent="0.25">
      <c r="B13" s="54" t="s">
        <v>7</v>
      </c>
      <c r="C13" s="54"/>
      <c r="D13" s="20">
        <f>D12+1</f>
        <v>26</v>
      </c>
      <c r="E13" s="32"/>
      <c r="F13" s="31"/>
      <c r="H13" s="2"/>
      <c r="I13" s="2"/>
      <c r="L13" s="3"/>
    </row>
    <row r="14" spans="1:12" s="1" customFormat="1" ht="15.75" x14ac:dyDescent="0.25">
      <c r="B14" s="32"/>
      <c r="C14" s="32"/>
      <c r="D14" s="20"/>
      <c r="E14" s="32"/>
      <c r="F14" s="31"/>
      <c r="H14" s="2"/>
      <c r="I14" s="2"/>
      <c r="L14" s="3"/>
    </row>
    <row r="15" spans="1:12" s="3" customFormat="1" x14ac:dyDescent="0.25">
      <c r="B15" s="33" t="s">
        <v>1</v>
      </c>
      <c r="C15" s="33" t="s">
        <v>9</v>
      </c>
      <c r="D15" s="63" t="s">
        <v>12</v>
      </c>
      <c r="E15" s="64"/>
      <c r="F15" s="34" t="s">
        <v>33</v>
      </c>
      <c r="G15" s="34" t="s">
        <v>2</v>
      </c>
      <c r="H15" s="35" t="s">
        <v>3</v>
      </c>
      <c r="I15" s="35" t="s">
        <v>4</v>
      </c>
    </row>
    <row r="16" spans="1:12" x14ac:dyDescent="0.25">
      <c r="B16" s="36">
        <v>1</v>
      </c>
      <c r="C16" s="36" t="s">
        <v>10</v>
      </c>
      <c r="D16" s="51">
        <v>9018</v>
      </c>
      <c r="E16" s="52"/>
      <c r="F16" s="43" t="s">
        <v>14</v>
      </c>
      <c r="G16" s="37" t="s">
        <v>17</v>
      </c>
      <c r="H16" s="38">
        <v>59</v>
      </c>
      <c r="I16" s="38">
        <f>IF(B16="","", B16*H16)</f>
        <v>59</v>
      </c>
      <c r="L16" s="5"/>
    </row>
    <row r="17" spans="2:12" x14ac:dyDescent="0.25">
      <c r="B17" s="4">
        <f>D7*2/D8+2</f>
        <v>52</v>
      </c>
      <c r="C17" s="4" t="s">
        <v>10</v>
      </c>
      <c r="D17" s="61">
        <v>181697</v>
      </c>
      <c r="E17" s="62"/>
      <c r="F17" s="44" t="s">
        <v>31</v>
      </c>
      <c r="G17" s="11" t="s">
        <v>42</v>
      </c>
      <c r="H17" s="12">
        <v>11.31</v>
      </c>
      <c r="I17" s="12">
        <f t="shared" ref="I17:I31" si="0">IF(B17="","", B17*H17)</f>
        <v>588.12</v>
      </c>
      <c r="J17" s="5" t="s">
        <v>19</v>
      </c>
      <c r="L17" s="5"/>
    </row>
    <row r="18" spans="2:12" x14ac:dyDescent="0.25">
      <c r="B18" s="4">
        <f>ROUNDUP(D7/10,0)</f>
        <v>10</v>
      </c>
      <c r="C18" s="4" t="s">
        <v>10</v>
      </c>
      <c r="D18" s="61">
        <v>181697</v>
      </c>
      <c r="E18" s="62"/>
      <c r="F18" s="44" t="s">
        <v>31</v>
      </c>
      <c r="G18" s="11" t="s">
        <v>43</v>
      </c>
      <c r="H18" s="12">
        <v>11.31</v>
      </c>
      <c r="I18" s="12">
        <f t="shared" si="0"/>
        <v>113.10000000000001</v>
      </c>
      <c r="J18" s="5" t="s">
        <v>19</v>
      </c>
      <c r="L18" s="5"/>
    </row>
    <row r="19" spans="2:12" x14ac:dyDescent="0.25">
      <c r="B19" s="4">
        <f>B17/2</f>
        <v>26</v>
      </c>
      <c r="C19" s="4" t="s">
        <v>10</v>
      </c>
      <c r="D19" s="61">
        <f>IF(D9=3,320858, IF(D9=4,623105,""))</f>
        <v>623105</v>
      </c>
      <c r="E19" s="62"/>
      <c r="F19" s="44" t="s">
        <v>31</v>
      </c>
      <c r="G19" s="11" t="str">
        <f>IF(D9=3,"6 ft length of 1-5/8 in. line post for ground posts", IF(D9=4,"8 ft length of 1-5/8 in. line post for ground posts",""))</f>
        <v>8 ft length of 1-5/8 in. line post for ground posts</v>
      </c>
      <c r="H19" s="12">
        <f>IF(D9=3,13.68, IF(D9=4,15.98,""))</f>
        <v>15.98</v>
      </c>
      <c r="I19" s="12">
        <f t="shared" si="0"/>
        <v>415.48</v>
      </c>
      <c r="J19" s="5" t="s">
        <v>19</v>
      </c>
      <c r="L19" s="5"/>
    </row>
    <row r="20" spans="2:12" x14ac:dyDescent="0.25">
      <c r="B20" s="36">
        <v>1</v>
      </c>
      <c r="C20" s="36" t="s">
        <v>10</v>
      </c>
      <c r="D20" s="51">
        <v>9482</v>
      </c>
      <c r="E20" s="52"/>
      <c r="F20" s="43" t="s">
        <v>14</v>
      </c>
      <c r="G20" s="37" t="s">
        <v>44</v>
      </c>
      <c r="H20" s="38">
        <v>29.95</v>
      </c>
      <c r="I20" s="38">
        <f t="shared" si="0"/>
        <v>29.95</v>
      </c>
      <c r="L20" s="5"/>
    </row>
    <row r="21" spans="2:12" x14ac:dyDescent="0.25">
      <c r="B21" s="36">
        <f>ROUNDUP((D13)/2,0)</f>
        <v>13</v>
      </c>
      <c r="C21" s="36" t="s">
        <v>10</v>
      </c>
      <c r="D21" s="51">
        <v>9542</v>
      </c>
      <c r="E21" s="52"/>
      <c r="F21" s="43" t="s">
        <v>14</v>
      </c>
      <c r="G21" s="37" t="s">
        <v>16</v>
      </c>
      <c r="H21" s="38">
        <v>5.25</v>
      </c>
      <c r="I21" s="38">
        <f t="shared" si="0"/>
        <v>68.25</v>
      </c>
      <c r="L21" s="5"/>
    </row>
    <row r="22" spans="2:12" x14ac:dyDescent="0.25">
      <c r="B22" s="4">
        <f>ROUNDUP(2.1*D13/100,0)</f>
        <v>1</v>
      </c>
      <c r="C22" s="28" t="s">
        <v>10</v>
      </c>
      <c r="D22" s="61">
        <v>2405</v>
      </c>
      <c r="E22" s="62"/>
      <c r="F22" s="45" t="s">
        <v>22</v>
      </c>
      <c r="G22" s="29" t="s">
        <v>40</v>
      </c>
      <c r="H22" s="12">
        <v>3.83</v>
      </c>
      <c r="I22" s="12">
        <f t="shared" si="0"/>
        <v>3.83</v>
      </c>
      <c r="J22" s="5" t="s">
        <v>19</v>
      </c>
      <c r="L22" s="5"/>
    </row>
    <row r="23" spans="2:12" x14ac:dyDescent="0.25">
      <c r="B23" s="4">
        <f>2*D13</f>
        <v>52</v>
      </c>
      <c r="C23" s="28" t="s">
        <v>10</v>
      </c>
      <c r="D23" s="61">
        <v>12528</v>
      </c>
      <c r="E23" s="62"/>
      <c r="F23" s="45" t="s">
        <v>22</v>
      </c>
      <c r="G23" s="29" t="s">
        <v>35</v>
      </c>
      <c r="H23" s="12">
        <v>1.2</v>
      </c>
      <c r="I23" s="12">
        <f t="shared" si="0"/>
        <v>62.4</v>
      </c>
      <c r="J23" s="5" t="s">
        <v>19</v>
      </c>
      <c r="L23" s="5"/>
    </row>
    <row r="24" spans="2:12" x14ac:dyDescent="0.25">
      <c r="B24" s="4">
        <f>B23</f>
        <v>52</v>
      </c>
      <c r="C24" s="28" t="s">
        <v>10</v>
      </c>
      <c r="D24" s="61">
        <v>2649</v>
      </c>
      <c r="E24" s="62"/>
      <c r="F24" s="45" t="s">
        <v>22</v>
      </c>
      <c r="G24" s="29" t="s">
        <v>36</v>
      </c>
      <c r="H24" s="12">
        <v>0.05</v>
      </c>
      <c r="I24" s="12">
        <f t="shared" si="0"/>
        <v>2.6</v>
      </c>
      <c r="J24" s="5" t="s">
        <v>19</v>
      </c>
      <c r="L24" s="5"/>
    </row>
    <row r="25" spans="2:12" x14ac:dyDescent="0.25">
      <c r="B25" s="4">
        <f>B23+B24</f>
        <v>104</v>
      </c>
      <c r="C25" s="28" t="s">
        <v>10</v>
      </c>
      <c r="D25" s="61">
        <v>3025</v>
      </c>
      <c r="E25" s="62"/>
      <c r="F25" s="45" t="s">
        <v>22</v>
      </c>
      <c r="G25" s="29" t="s">
        <v>37</v>
      </c>
      <c r="H25" s="12">
        <v>0.05</v>
      </c>
      <c r="I25" s="12">
        <f t="shared" si="0"/>
        <v>5.2</v>
      </c>
      <c r="J25" s="5" t="s">
        <v>19</v>
      </c>
      <c r="L25" s="5"/>
    </row>
    <row r="26" spans="2:12" x14ac:dyDescent="0.25">
      <c r="B26" s="4">
        <f>IF(D9=4,D13*2,"")</f>
        <v>52</v>
      </c>
      <c r="C26" s="28" t="s">
        <v>10</v>
      </c>
      <c r="D26" s="61">
        <v>199</v>
      </c>
      <c r="E26" s="62"/>
      <c r="F26" s="45" t="s">
        <v>22</v>
      </c>
      <c r="G26" s="29" t="s">
        <v>38</v>
      </c>
      <c r="H26" s="12">
        <v>0.1</v>
      </c>
      <c r="I26" s="12">
        <f t="shared" si="0"/>
        <v>5.2</v>
      </c>
      <c r="J26" s="5" t="s">
        <v>19</v>
      </c>
      <c r="L26" s="5"/>
    </row>
    <row r="27" spans="2:12" x14ac:dyDescent="0.25">
      <c r="B27" s="4">
        <f>B26</f>
        <v>52</v>
      </c>
      <c r="C27" s="28" t="s">
        <v>10</v>
      </c>
      <c r="D27" s="61">
        <v>2624</v>
      </c>
      <c r="E27" s="62"/>
      <c r="F27" s="45" t="s">
        <v>22</v>
      </c>
      <c r="G27" s="29" t="s">
        <v>5</v>
      </c>
      <c r="H27" s="12">
        <v>0.05</v>
      </c>
      <c r="I27" s="12">
        <f t="shared" si="0"/>
        <v>2.6</v>
      </c>
      <c r="J27" s="5" t="s">
        <v>19</v>
      </c>
      <c r="L27" s="5"/>
    </row>
    <row r="28" spans="2:12" x14ac:dyDescent="0.25">
      <c r="B28" s="4">
        <f>IF(ROUNDUP(2*D12*SQRT(400+D8*D8),0)&lt;1001,1,IF(ROUNDUP(2*D12*SQRT(400+D8*D8),0)&lt;2001,2,IF(ROUNDUP(2*D12*SQRT(400+D8*D8),0)&lt;3001,3,IF(ROUNDUP(2*D12*SQRT(400+D8*D8),0)&lt;4001,IF(ROUNDUP(2*D12*SQRT(400+D8*D8),0)&lt;5001,4,IF(ROUNDUP(2*D12*SQRT(400+D8*D8),0)&lt;6001,5,IF(ROUNDUP(2*D12*SQRT(400+D8*D8),0)&lt;7001,6,IF(ROUNDUP(2*D12*SQRT(400+D8*D8),0)&lt;8001,7,8))))))))</f>
        <v>2</v>
      </c>
      <c r="C28" s="28" t="s">
        <v>10</v>
      </c>
      <c r="D28" s="61">
        <v>1</v>
      </c>
      <c r="E28" s="62"/>
      <c r="F28" s="44" t="s">
        <v>24</v>
      </c>
      <c r="G28" s="29" t="s">
        <v>25</v>
      </c>
      <c r="H28" s="12">
        <v>38.950000000000003</v>
      </c>
      <c r="I28" s="12">
        <f t="shared" si="0"/>
        <v>77.900000000000006</v>
      </c>
      <c r="J28" s="5" t="s">
        <v>19</v>
      </c>
      <c r="L28" s="5"/>
    </row>
    <row r="29" spans="2:12" x14ac:dyDescent="0.25">
      <c r="B29" s="4">
        <v>4</v>
      </c>
      <c r="C29" s="4" t="s">
        <v>10</v>
      </c>
      <c r="D29" s="61">
        <v>175544</v>
      </c>
      <c r="E29" s="62"/>
      <c r="F29" s="44" t="s">
        <v>31</v>
      </c>
      <c r="G29" s="11" t="s">
        <v>13</v>
      </c>
      <c r="H29" s="12">
        <v>5.88</v>
      </c>
      <c r="I29" s="12">
        <f t="shared" si="0"/>
        <v>23.52</v>
      </c>
      <c r="J29" s="5" t="s">
        <v>19</v>
      </c>
    </row>
    <row r="30" spans="2:12" x14ac:dyDescent="0.25">
      <c r="B30" s="4">
        <v>1</v>
      </c>
      <c r="C30" s="4" t="s">
        <v>10</v>
      </c>
      <c r="D30" s="61" t="s">
        <v>34</v>
      </c>
      <c r="E30" s="62"/>
      <c r="F30" s="44" t="s">
        <v>31</v>
      </c>
      <c r="G30" s="11" t="s">
        <v>15</v>
      </c>
      <c r="H30" s="12">
        <v>26</v>
      </c>
      <c r="I30" s="12">
        <f t="shared" si="0"/>
        <v>26</v>
      </c>
      <c r="J30" s="5" t="s">
        <v>19</v>
      </c>
    </row>
    <row r="31" spans="2:12" x14ac:dyDescent="0.25">
      <c r="B31" s="36">
        <v>1</v>
      </c>
      <c r="C31" s="36" t="s">
        <v>10</v>
      </c>
      <c r="D31" s="51">
        <f>IF(OR(D7="", D9=""),"", IF(AND(D7&lt;51,D9=3),9630, IF(AND(D7&lt;51,D9=4),9645, IF(AND(D7&lt;101,D9=3),9644, IF(AND(D7&lt;101,D9=4),9701,””)))))</f>
        <v>9701</v>
      </c>
      <c r="E31" s="52"/>
      <c r="F31" s="43" t="s">
        <v>14</v>
      </c>
      <c r="G31" s="39" t="str">
        <f>IF(D9="","",IF(D31=9630,"Tufflite IV Greenhouse Film, 20 x 65 ft.",IF(D31=9644,"Tufflite IV Greenhouse Film, 20 x 125 ft.",IF(D31=9645,"Tufflite IV Greenhouse Film, 24 x 65 ft.",IF(D31=9701,"Tufflite IV Greenhouse Film, 24 x 125 ft.","Online Sources")))))</f>
        <v>Tufflite IV Greenhouse Film, 24 x 125 ft.</v>
      </c>
      <c r="H31" s="40">
        <f>IF(OR(D7="", D9=""),"",IF(D31=9630,159, IF(D31=9644,299, IF(D31=9645,189, IF(D31=9701,379,"")))))</f>
        <v>379</v>
      </c>
      <c r="I31" s="38">
        <f t="shared" si="0"/>
        <v>379</v>
      </c>
    </row>
    <row r="32" spans="2:12" ht="18.75" x14ac:dyDescent="0.25">
      <c r="B32" s="18" t="s">
        <v>23</v>
      </c>
      <c r="E32" s="8"/>
      <c r="F32" s="8"/>
      <c r="G32" s="8"/>
      <c r="H32" s="16" t="s">
        <v>6</v>
      </c>
      <c r="I32" s="17">
        <f>SUM(I16:I31)</f>
        <v>1862.15</v>
      </c>
    </row>
    <row r="33" spans="1:9" x14ac:dyDescent="0.25">
      <c r="B33" s="18"/>
      <c r="E33" s="8"/>
      <c r="F33" s="8"/>
      <c r="G33" s="8"/>
      <c r="H33" s="9"/>
      <c r="I33" s="9"/>
    </row>
    <row r="34" spans="1:9" x14ac:dyDescent="0.25">
      <c r="B34" s="8" t="s">
        <v>39</v>
      </c>
      <c r="G34" s="8"/>
      <c r="H34" s="5"/>
      <c r="I34" s="5"/>
    </row>
    <row r="35" spans="1:9" ht="20.25" customHeight="1" x14ac:dyDescent="0.25">
      <c r="B35" s="18" t="s">
        <v>32</v>
      </c>
      <c r="G35" s="8"/>
      <c r="H35" s="9"/>
      <c r="I35" s="9"/>
    </row>
    <row r="36" spans="1:9" ht="24" customHeight="1" x14ac:dyDescent="0.2">
      <c r="A36" s="66" t="s">
        <v>47</v>
      </c>
      <c r="B36" s="66"/>
      <c r="C36" s="66"/>
      <c r="D36" s="66"/>
      <c r="E36" s="66"/>
      <c r="F36" s="66"/>
      <c r="G36" s="66"/>
      <c r="H36" s="66"/>
      <c r="I36" s="66"/>
    </row>
    <row r="37" spans="1:9" ht="19.5" customHeight="1" x14ac:dyDescent="0.25">
      <c r="A37" s="65" t="s">
        <v>46</v>
      </c>
      <c r="B37" s="65"/>
      <c r="C37" s="65"/>
      <c r="D37" s="65"/>
      <c r="E37" s="65"/>
      <c r="F37" s="65"/>
      <c r="G37" s="65"/>
      <c r="H37" s="65"/>
      <c r="I37" s="65"/>
    </row>
    <row r="38" spans="1:9" x14ac:dyDescent="0.25">
      <c r="G38" s="8"/>
      <c r="H38" s="9"/>
      <c r="I38" s="9"/>
    </row>
    <row r="39" spans="1:9" x14ac:dyDescent="0.25">
      <c r="G39" s="8"/>
      <c r="H39" s="9"/>
      <c r="I39" s="9"/>
    </row>
    <row r="40" spans="1:9" x14ac:dyDescent="0.25">
      <c r="E40" s="8"/>
      <c r="F40" s="8"/>
      <c r="G40" s="8"/>
      <c r="H40" s="9"/>
      <c r="I40" s="9"/>
    </row>
    <row r="41" spans="1:9" x14ac:dyDescent="0.25">
      <c r="E41" s="8"/>
      <c r="F41" s="8"/>
      <c r="G41" s="8"/>
      <c r="H41" s="9"/>
      <c r="I41" s="9"/>
    </row>
    <row r="42" spans="1:9" x14ac:dyDescent="0.25">
      <c r="E42" s="8"/>
      <c r="F42" s="8"/>
      <c r="G42" s="8"/>
      <c r="H42" s="9"/>
      <c r="I42" s="9"/>
    </row>
  </sheetData>
  <mergeCells count="31">
    <mergeCell ref="A36:I36"/>
    <mergeCell ref="A37:I37"/>
    <mergeCell ref="D29:E29"/>
    <mergeCell ref="D31:E31"/>
    <mergeCell ref="D15:E15"/>
    <mergeCell ref="D20:E20"/>
    <mergeCell ref="D30:E30"/>
    <mergeCell ref="D26:E26"/>
    <mergeCell ref="D27:E27"/>
    <mergeCell ref="D18:E18"/>
    <mergeCell ref="D19:E19"/>
    <mergeCell ref="D21:E21"/>
    <mergeCell ref="D22:E22"/>
    <mergeCell ref="D23:E23"/>
    <mergeCell ref="D24:E24"/>
    <mergeCell ref="D25:E25"/>
    <mergeCell ref="D28:E28"/>
    <mergeCell ref="D17:E17"/>
    <mergeCell ref="D16:E16"/>
    <mergeCell ref="D12:E12"/>
    <mergeCell ref="B13:C13"/>
    <mergeCell ref="B2:I2"/>
    <mergeCell ref="B3:I3"/>
    <mergeCell ref="B5:E5"/>
    <mergeCell ref="B7:C7"/>
    <mergeCell ref="B8:C8"/>
    <mergeCell ref="F12:I12"/>
    <mergeCell ref="F11:I11"/>
    <mergeCell ref="B11:C11"/>
    <mergeCell ref="B12:C12"/>
    <mergeCell ref="B9:C9"/>
  </mergeCells>
  <hyperlinks>
    <hyperlink ref="F22" r:id="rId1" xr:uid="{00000000-0004-0000-0000-000000000000}"/>
    <hyperlink ref="F23" r:id="rId2" xr:uid="{00000000-0004-0000-0000-000001000000}"/>
    <hyperlink ref="F24" r:id="rId3" xr:uid="{00000000-0004-0000-0000-000002000000}"/>
    <hyperlink ref="F25" r:id="rId4" xr:uid="{00000000-0004-0000-0000-000003000000}"/>
    <hyperlink ref="F26" r:id="rId5" xr:uid="{00000000-0004-0000-0000-000004000000}"/>
    <hyperlink ref="F27" r:id="rId6" xr:uid="{00000000-0004-0000-0000-000005000000}"/>
    <hyperlink ref="F28" r:id="rId7" xr:uid="{00000000-0004-0000-0000-000006000000}"/>
    <hyperlink ref="F16" r:id="rId8" xr:uid="{00000000-0004-0000-0000-000007000000}"/>
    <hyperlink ref="F20" r:id="rId9" xr:uid="{00000000-0004-0000-0000-000008000000}"/>
    <hyperlink ref="F21" r:id="rId10" xr:uid="{00000000-0004-0000-0000-000009000000}"/>
    <hyperlink ref="F31" r:id="rId11" xr:uid="{00000000-0004-0000-0000-00000A000000}"/>
    <hyperlink ref="F17" r:id="rId12" xr:uid="{00000000-0004-0000-0000-00000B000000}"/>
    <hyperlink ref="F18" r:id="rId13" xr:uid="{00000000-0004-0000-0000-00000C000000}"/>
    <hyperlink ref="F19" r:id="rId14" xr:uid="{00000000-0004-0000-0000-00000D000000}"/>
    <hyperlink ref="F29" r:id="rId15" xr:uid="{00000000-0004-0000-0000-00000E000000}"/>
    <hyperlink ref="F30" r:id="rId16" xr:uid="{00000000-0004-0000-0000-00000F000000}"/>
  </hyperlinks>
  <printOptions horizontalCentered="1" verticalCentered="1"/>
  <pageMargins left="0.45" right="0.45" top="0.5" bottom="0.5" header="0.3" footer="0.3"/>
  <pageSetup scale="83" orientation="landscape" r:id="rId17"/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417F1-7F3F-40DB-B6CD-120690C8AF5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A65655-54B1-43C0-9541-5F2F4E24F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C46FD0-5358-4643-80D9-D76BD7236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Stationary Caterpillar</vt:lpstr>
      <vt:lpstr>'Stationary Caterpillar'!Print_Area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2019-07-25T17:56:36Z</dcterms:modified>
</cp:coreProperties>
</file>